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arrollton0.sharepoint.com/sites/FinanceDepartment/Shared Documents/Accounting/Other/Transparency Data/Debt/2023/"/>
    </mc:Choice>
  </mc:AlternateContent>
  <xr:revisionPtr revIDLastSave="0" documentId="8_{442B395A-F7E7-4A1D-97D6-A913DFBD8A32}" xr6:coauthVersionLast="47" xr6:coauthVersionMax="47" xr10:uidLastSave="{00000000-0000-0000-0000-000000000000}"/>
  <bookViews>
    <workbookView xWindow="0" yWindow="0" windowWidth="25800" windowHeight="21000" tabRatio="826" xr2:uid="{00000000-000D-0000-FFFF-FFFF00000000}"/>
  </bookViews>
  <sheets>
    <sheet name="Stars Debt by Fiscal Year" sheetId="7" r:id="rId1"/>
  </sheets>
  <definedNames>
    <definedName name="_xlnm.Print_Area" localSheetId="0">'Stars Debt by Fiscal Year'!$A$1:$AA$36</definedName>
    <definedName name="_xlnm.Print_Titles" localSheetId="0">'Stars Debt by Fiscal Year'!$1:$5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3" i="7" l="1"/>
  <c r="Z33" i="7"/>
  <c r="Y33" i="7"/>
  <c r="X33" i="7"/>
  <c r="W33" i="7"/>
  <c r="V33" i="7"/>
  <c r="U33" i="7"/>
  <c r="T33" i="7"/>
  <c r="S33" i="7"/>
  <c r="R33" i="7"/>
  <c r="Q33" i="7"/>
  <c r="P33" i="7"/>
  <c r="Y31" i="7"/>
  <c r="W31" i="7"/>
  <c r="U31" i="7"/>
  <c r="S31" i="7"/>
  <c r="Q31" i="7"/>
  <c r="O31" i="7"/>
  <c r="M31" i="7"/>
  <c r="K31" i="7"/>
  <c r="I31" i="7"/>
  <c r="G31" i="7"/>
  <c r="E31" i="7"/>
  <c r="C31" i="7"/>
  <c r="Q12" i="7"/>
  <c r="Q11" i="7"/>
  <c r="Y15" i="7"/>
  <c r="U15" i="7"/>
  <c r="S15" i="7"/>
  <c r="Q15" i="7"/>
  <c r="O15" i="7"/>
  <c r="M15" i="7"/>
  <c r="K15" i="7"/>
  <c r="I15" i="7"/>
  <c r="G15" i="7"/>
  <c r="E15" i="7"/>
  <c r="C15" i="7"/>
  <c r="U14" i="7"/>
  <c r="S14" i="7"/>
  <c r="Q14" i="7"/>
  <c r="O14" i="7"/>
  <c r="M14" i="7"/>
  <c r="K14" i="7"/>
  <c r="I14" i="7"/>
  <c r="G14" i="7"/>
  <c r="E14" i="7"/>
  <c r="C14" i="7"/>
  <c r="Y13" i="7"/>
  <c r="W13" i="7"/>
  <c r="U13" i="7"/>
  <c r="S13" i="7"/>
  <c r="Q13" i="7"/>
  <c r="O13" i="7"/>
  <c r="M13" i="7"/>
  <c r="K13" i="7"/>
  <c r="I13" i="7"/>
  <c r="G13" i="7"/>
  <c r="E13" i="7"/>
  <c r="C13" i="7"/>
  <c r="X26" i="7" l="1"/>
  <c r="W26" i="7"/>
  <c r="V26" i="7"/>
  <c r="T26" i="7"/>
  <c r="R26" i="7"/>
  <c r="Z26" i="7"/>
  <c r="AA25" i="7"/>
  <c r="AA24" i="7"/>
  <c r="AA23" i="7"/>
  <c r="AA22" i="7"/>
  <c r="AA21" i="7"/>
  <c r="AA20" i="7"/>
  <c r="AA19" i="7"/>
  <c r="AA18" i="7"/>
  <c r="AA17" i="7"/>
  <c r="AA16" i="7"/>
  <c r="AA26" i="7" l="1"/>
  <c r="AA32" i="7"/>
  <c r="Z29" i="7"/>
  <c r="AA28" i="7"/>
  <c r="AA29" i="7" s="1"/>
  <c r="AA36" i="7" l="1"/>
  <c r="Z36" i="7"/>
  <c r="Y28" i="7" l="1"/>
  <c r="Y29" i="7" s="1"/>
  <c r="Q29" i="7"/>
  <c r="R29" i="7"/>
  <c r="S29" i="7"/>
  <c r="T29" i="7"/>
  <c r="U29" i="7"/>
  <c r="V29" i="7"/>
  <c r="W29" i="7"/>
  <c r="X29" i="7"/>
  <c r="P29" i="7"/>
  <c r="Y32" i="7"/>
  <c r="Y24" i="7" l="1"/>
  <c r="X36" i="7"/>
  <c r="Y16" i="7"/>
  <c r="Y17" i="7"/>
  <c r="Y18" i="7"/>
  <c r="Y19" i="7"/>
  <c r="Y20" i="7"/>
  <c r="Y21" i="7"/>
  <c r="Y22" i="7"/>
  <c r="Y23" i="7"/>
  <c r="U22" i="7"/>
  <c r="Y26" i="7" l="1"/>
  <c r="Y36" i="7" s="1"/>
  <c r="W32" i="7" l="1"/>
  <c r="S32" i="7"/>
  <c r="S21" i="7"/>
  <c r="V36" i="7" l="1"/>
  <c r="T36" i="7"/>
  <c r="W36" i="7" l="1"/>
  <c r="U32" i="7"/>
  <c r="U16" i="7"/>
  <c r="U17" i="7"/>
  <c r="U18" i="7"/>
  <c r="U19" i="7"/>
  <c r="U20" i="7"/>
  <c r="U21" i="7"/>
  <c r="U26" i="7" l="1"/>
  <c r="U36" i="7" l="1"/>
  <c r="R36" i="7"/>
  <c r="P26" i="7"/>
  <c r="S16" i="7"/>
  <c r="S17" i="7"/>
  <c r="S18" i="7"/>
  <c r="S19" i="7"/>
  <c r="S20" i="7"/>
  <c r="S26" i="7" l="1"/>
  <c r="S36" i="7"/>
  <c r="Q20" i="7" l="1"/>
  <c r="Q19" i="7"/>
  <c r="Q18" i="7"/>
  <c r="Q17" i="7"/>
  <c r="Q16" i="7"/>
  <c r="N26" i="7" l="1"/>
  <c r="L26" i="7"/>
  <c r="J26" i="7"/>
  <c r="H26" i="7"/>
  <c r="P36" i="7" l="1"/>
  <c r="Q10" i="7"/>
  <c r="Q9" i="7"/>
  <c r="Q8" i="7"/>
  <c r="Q7" i="7"/>
  <c r="Q26" i="7" l="1"/>
  <c r="K16" i="7"/>
  <c r="Q36" i="7" l="1"/>
  <c r="O19" i="7" l="1"/>
  <c r="O16" i="7"/>
  <c r="O18" i="7"/>
  <c r="O8" i="7"/>
  <c r="O9" i="7"/>
  <c r="O10" i="7"/>
  <c r="O17" i="7"/>
  <c r="O7" i="7"/>
  <c r="M7" i="7"/>
  <c r="O33" i="7" l="1"/>
  <c r="N33" i="7"/>
  <c r="N36" i="7" s="1"/>
  <c r="O26" i="7"/>
  <c r="O36" i="7" l="1"/>
  <c r="L33" i="7" l="1"/>
  <c r="M8" i="7"/>
  <c r="M9" i="7"/>
  <c r="M10" i="7"/>
  <c r="M16" i="7"/>
  <c r="M17" i="7"/>
  <c r="M18" i="7"/>
  <c r="C7" i="7"/>
  <c r="C8" i="7"/>
  <c r="C9" i="7"/>
  <c r="C10" i="7"/>
  <c r="C16" i="7"/>
  <c r="C17" i="7"/>
  <c r="B26" i="7"/>
  <c r="B33" i="7"/>
  <c r="C35" i="7"/>
  <c r="M26" i="7" l="1"/>
  <c r="C26" i="7"/>
  <c r="B36" i="7"/>
  <c r="M33" i="7"/>
  <c r="C33" i="7"/>
  <c r="L36" i="7"/>
  <c r="C36" i="7" l="1"/>
  <c r="M36" i="7"/>
  <c r="F33" i="7" l="1"/>
  <c r="K35" i="7"/>
  <c r="I35" i="7"/>
  <c r="G35" i="7"/>
  <c r="E35" i="7"/>
  <c r="J33" i="7"/>
  <c r="H33" i="7"/>
  <c r="F26" i="7"/>
  <c r="D26" i="7"/>
  <c r="K7" i="7"/>
  <c r="I7" i="7"/>
  <c r="G7" i="7"/>
  <c r="E7" i="7"/>
  <c r="J36" i="7" l="1"/>
  <c r="H36" i="7"/>
  <c r="F36" i="7"/>
  <c r="D33" i="7"/>
  <c r="D36" i="7" s="1"/>
  <c r="K9" i="7"/>
  <c r="I9" i="7"/>
  <c r="G9" i="7"/>
  <c r="E9" i="7"/>
  <c r="K8" i="7"/>
  <c r="I8" i="7"/>
  <c r="G8" i="7"/>
  <c r="E8" i="7"/>
  <c r="E17" i="7" l="1"/>
  <c r="E16" i="7"/>
  <c r="E10" i="7"/>
  <c r="G17" i="7"/>
  <c r="G16" i="7"/>
  <c r="G10" i="7"/>
  <c r="I17" i="7"/>
  <c r="I16" i="7"/>
  <c r="I10" i="7"/>
  <c r="K17" i="7"/>
  <c r="K10" i="7"/>
  <c r="K26" i="7" l="1"/>
  <c r="I26" i="7"/>
  <c r="I33" i="7"/>
  <c r="G26" i="7"/>
  <c r="G33" i="7"/>
  <c r="K33" i="7"/>
  <c r="E26" i="7"/>
  <c r="E33" i="7"/>
  <c r="I36" i="7" l="1"/>
  <c r="G36" i="7"/>
  <c r="E36" i="7"/>
  <c r="K36" i="7"/>
</calcChain>
</file>

<file path=xl/sharedStrings.xml><?xml version="1.0" encoding="utf-8"?>
<sst xmlns="http://schemas.openxmlformats.org/spreadsheetml/2006/main" count="72" uniqueCount="36">
  <si>
    <t>CITY OF CARROLLTON, TX</t>
  </si>
  <si>
    <t>Outstanding Direct Debt as of September 30, 2023</t>
  </si>
  <si>
    <t>Population:</t>
  </si>
  <si>
    <t>Principal</t>
  </si>
  <si>
    <t>Per Capita</t>
  </si>
  <si>
    <t>GENERAL OBLIGATION BONDS</t>
  </si>
  <si>
    <t>Improvements, Series 2003</t>
  </si>
  <si>
    <t>Improvements and Refunding, Series 2005</t>
  </si>
  <si>
    <t>Improvements, Series 2006</t>
  </si>
  <si>
    <t>Improvements, Series 2007</t>
  </si>
  <si>
    <t>Improvement and Refunding, Series 2009</t>
  </si>
  <si>
    <t>Improvement and Refunding, Series 2010</t>
  </si>
  <si>
    <t>Improvements, Series 2011</t>
  </si>
  <si>
    <t>Refunding, Series 2012⁽¹⁾</t>
  </si>
  <si>
    <t>Improvements, Series 2013</t>
  </si>
  <si>
    <t>Improvements, Series 2014</t>
  </si>
  <si>
    <t>Improvements and Refunding, Series 2015</t>
  </si>
  <si>
    <t>Improvements and Refunding, Series 2016</t>
  </si>
  <si>
    <t>Improvement, Series 2017</t>
  </si>
  <si>
    <t>Improvement, Series 2018</t>
  </si>
  <si>
    <t>Improvement and Refunding, Series 2019</t>
  </si>
  <si>
    <t>Improvement, Series 2020</t>
  </si>
  <si>
    <t>Improvement and Refunding, Series 2021</t>
  </si>
  <si>
    <t>Improvement and Refunding, Series 2022</t>
  </si>
  <si>
    <t>Improvement and Refunding Series 2023</t>
  </si>
  <si>
    <t>Total General Obligation Bonds</t>
  </si>
  <si>
    <t>LEASE-PURCHASE / LEASE-REVENUE OBLIGATIONS</t>
  </si>
  <si>
    <t>Lease-Purchase /Lease-Revenue Obligations</t>
  </si>
  <si>
    <t xml:space="preserve"> Total Lease-Purchase / Lease-Revenue Obligations</t>
  </si>
  <si>
    <t>WATERWORKS AND SEWER SYSTEM REVENUE BONDS</t>
  </si>
  <si>
    <t>Refunding, Series 2012</t>
  </si>
  <si>
    <t>Improvement, Series 2019</t>
  </si>
  <si>
    <t>Total Waterworks and Sewer System Revenue Bonds</t>
  </si>
  <si>
    <t>GOLF COURSE SURPLUS REVENUE CERTIFICATES OF OBLIGATION</t>
  </si>
  <si>
    <t>Improvements, Series 2002</t>
  </si>
  <si>
    <t>TOTAL OUTSTANDING DIRECT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</si>
</sst>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sz val="12"/>
      <name val="CG Times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42" fontId="1" fillId="2" borderId="1" xfId="0" applyNumberFormat="1" applyFont="1" applyFill="1" applyBorder="1"/>
    <xf numFmtId="42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42" fontId="1" fillId="0" borderId="9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2" fontId="6" fillId="2" borderId="1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2" fontId="6" fillId="3" borderId="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wrapText="1"/>
    </xf>
    <xf numFmtId="0" fontId="8" fillId="3" borderId="2" xfId="1" applyNumberFormat="1" applyFont="1" applyFill="1" applyBorder="1" applyAlignment="1">
      <alignment horizontal="center" vertical="center"/>
    </xf>
    <xf numFmtId="3" fontId="8" fillId="3" borderId="4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42" fontId="1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42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42" fontId="1" fillId="4" borderId="9" xfId="0" applyNumberFormat="1" applyFont="1" applyFill="1" applyBorder="1" applyAlignment="1">
      <alignment vertical="center"/>
    </xf>
    <xf numFmtId="42" fontId="1" fillId="4" borderId="14" xfId="0" applyNumberFormat="1" applyFont="1" applyFill="1" applyBorder="1" applyAlignment="1">
      <alignment vertical="center"/>
    </xf>
    <xf numFmtId="42" fontId="1" fillId="0" borderId="15" xfId="0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42" fontId="1" fillId="2" borderId="10" xfId="0" applyNumberFormat="1" applyFont="1" applyFill="1" applyBorder="1"/>
    <xf numFmtId="0" fontId="10" fillId="0" borderId="0" xfId="0" applyFont="1"/>
    <xf numFmtId="164" fontId="7" fillId="2" borderId="0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/>
    </xf>
    <xf numFmtId="42" fontId="1" fillId="0" borderId="9" xfId="0" applyNumberFormat="1" applyFont="1" applyFill="1" applyBorder="1" applyAlignment="1">
      <alignment vertical="center"/>
    </xf>
    <xf numFmtId="42" fontId="1" fillId="0" borderId="6" xfId="0" applyNumberFormat="1" applyFont="1" applyFill="1" applyBorder="1" applyAlignment="1">
      <alignment vertical="center"/>
    </xf>
    <xf numFmtId="42" fontId="0" fillId="0" borderId="9" xfId="0" applyNumberFormat="1" applyFill="1" applyBorder="1" applyAlignment="1">
      <alignment vertical="center"/>
    </xf>
    <xf numFmtId="42" fontId="1" fillId="0" borderId="14" xfId="0" applyNumberFormat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42" fontId="0" fillId="0" borderId="14" xfId="0" applyNumberFormat="1" applyFill="1" applyBorder="1" applyAlignment="1">
      <alignment vertical="center"/>
    </xf>
    <xf numFmtId="164" fontId="7" fillId="2" borderId="16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/>
    <xf numFmtId="164" fontId="5" fillId="0" borderId="16" xfId="1" applyNumberFormat="1" applyFont="1" applyFill="1" applyBorder="1"/>
    <xf numFmtId="42" fontId="1" fillId="0" borderId="17" xfId="0" applyNumberFormat="1" applyFont="1" applyBorder="1" applyAlignment="1">
      <alignment vertical="center"/>
    </xf>
    <xf numFmtId="42" fontId="0" fillId="4" borderId="9" xfId="0" applyNumberFormat="1" applyFill="1" applyBorder="1" applyAlignment="1">
      <alignment vertical="center"/>
    </xf>
    <xf numFmtId="44" fontId="1" fillId="0" borderId="9" xfId="2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7" fillId="3" borderId="13" xfId="1" applyNumberFormat="1" applyFont="1" applyFill="1" applyBorder="1" applyAlignment="1">
      <alignment horizontal="center" vertical="center"/>
    </xf>
    <xf numFmtId="0" fontId="7" fillId="3" borderId="11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CCFF66"/>
      <color rgb="FF00FF00"/>
      <color rgb="FFFF66FF"/>
      <color rgb="FFF3E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A38"/>
  <sheetViews>
    <sheetView tabSelected="1" zoomScale="80" zoomScaleNormal="80" workbookViewId="0">
      <pane xSplit="1" ySplit="5" topLeftCell="B6" activePane="bottomRight" state="frozen"/>
      <selection pane="bottomRight" activeCell="U43" sqref="U43"/>
      <selection pane="bottomLeft" activeCell="G12" sqref="G12"/>
      <selection pane="topRight" activeCell="G12" sqref="G12"/>
    </sheetView>
  </sheetViews>
  <sheetFormatPr defaultColWidth="9.140625" defaultRowHeight="16.5"/>
  <cols>
    <col min="1" max="1" width="53" style="3" customWidth="1"/>
    <col min="2" max="2" width="16.85546875" style="2" hidden="1" customWidth="1"/>
    <col min="3" max="3" width="11.42578125" style="2" hidden="1" customWidth="1"/>
    <col min="4" max="4" width="16.85546875" style="2" hidden="1" customWidth="1"/>
    <col min="5" max="5" width="11.42578125" style="2" hidden="1" customWidth="1"/>
    <col min="6" max="6" width="16.85546875" style="2" hidden="1" customWidth="1"/>
    <col min="7" max="7" width="11.42578125" style="2" hidden="1" customWidth="1"/>
    <col min="8" max="8" width="16.85546875" style="2" hidden="1" customWidth="1"/>
    <col min="9" max="9" width="11.42578125" style="2" hidden="1" customWidth="1"/>
    <col min="10" max="10" width="16.85546875" style="2" hidden="1" customWidth="1"/>
    <col min="11" max="11" width="11.42578125" style="2" hidden="1" customWidth="1"/>
    <col min="12" max="12" width="16.85546875" style="2" hidden="1" customWidth="1"/>
    <col min="13" max="13" width="11.42578125" style="2" hidden="1" customWidth="1"/>
    <col min="14" max="14" width="15.28515625" style="2" hidden="1" customWidth="1"/>
    <col min="15" max="15" width="11.42578125" style="2" hidden="1" customWidth="1"/>
    <col min="16" max="16" width="15.28515625" style="2" hidden="1" customWidth="1"/>
    <col min="17" max="17" width="11.42578125" style="2" hidden="1" customWidth="1"/>
    <col min="18" max="18" width="14.85546875" style="2" customWidth="1"/>
    <col min="19" max="19" width="11.42578125" style="2" customWidth="1"/>
    <col min="20" max="20" width="16.5703125" style="2" customWidth="1"/>
    <col min="21" max="21" width="11.42578125" style="2" customWidth="1"/>
    <col min="22" max="22" width="17.85546875" style="2" customWidth="1"/>
    <col min="23" max="23" width="11.42578125" style="2" customWidth="1"/>
    <col min="24" max="24" width="16.42578125" style="2" customWidth="1"/>
    <col min="25" max="25" width="15.5703125" style="2" customWidth="1"/>
    <col min="26" max="26" width="16.42578125" style="2" customWidth="1"/>
    <col min="27" max="27" width="15.5703125" style="2" customWidth="1"/>
    <col min="28" max="16384" width="9.140625" style="2"/>
  </cols>
  <sheetData>
    <row r="1" spans="1:27" ht="25.5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9"/>
      <c r="S1" s="49"/>
      <c r="T1" s="49"/>
      <c r="U1" s="49"/>
      <c r="V1" s="49"/>
      <c r="W1" s="49"/>
      <c r="X1" s="49"/>
      <c r="Y1" s="49"/>
      <c r="Z1" s="49"/>
      <c r="AA1" s="34"/>
    </row>
    <row r="2" spans="1:27" ht="25.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33"/>
      <c r="S2" s="33"/>
      <c r="T2" s="33"/>
      <c r="U2" s="33"/>
      <c r="V2" s="33"/>
      <c r="W2" s="33"/>
      <c r="X2" s="33"/>
      <c r="Y2" s="33"/>
      <c r="Z2" s="33"/>
      <c r="AA2" s="43"/>
    </row>
    <row r="3" spans="1:27" ht="22.5" customHeight="1">
      <c r="A3" s="16"/>
      <c r="B3" s="57">
        <v>2011</v>
      </c>
      <c r="C3" s="56"/>
      <c r="D3" s="55">
        <v>2012</v>
      </c>
      <c r="E3" s="56"/>
      <c r="F3" s="55">
        <v>2013</v>
      </c>
      <c r="G3" s="56"/>
      <c r="H3" s="55">
        <v>2014</v>
      </c>
      <c r="I3" s="56"/>
      <c r="J3" s="55">
        <v>2015</v>
      </c>
      <c r="K3" s="56"/>
      <c r="L3" s="55">
        <v>2016</v>
      </c>
      <c r="M3" s="56"/>
      <c r="N3" s="54">
        <v>2017</v>
      </c>
      <c r="O3" s="54"/>
      <c r="P3" s="54">
        <v>2018</v>
      </c>
      <c r="Q3" s="54"/>
      <c r="R3" s="54">
        <v>2019</v>
      </c>
      <c r="S3" s="54"/>
      <c r="T3" s="54">
        <v>2020</v>
      </c>
      <c r="U3" s="54"/>
      <c r="V3" s="54">
        <v>2021</v>
      </c>
      <c r="W3" s="54"/>
      <c r="X3" s="54">
        <v>2022</v>
      </c>
      <c r="Y3" s="54"/>
      <c r="Z3" s="54">
        <v>2023</v>
      </c>
      <c r="AA3" s="54"/>
    </row>
    <row r="4" spans="1:27" ht="21" customHeight="1">
      <c r="A4" s="17"/>
      <c r="B4" s="19" t="s">
        <v>2</v>
      </c>
      <c r="C4" s="20">
        <v>119370</v>
      </c>
      <c r="D4" s="19" t="s">
        <v>2</v>
      </c>
      <c r="E4" s="20">
        <v>121150</v>
      </c>
      <c r="F4" s="19" t="s">
        <v>2</v>
      </c>
      <c r="G4" s="20">
        <v>122280</v>
      </c>
      <c r="H4" s="19" t="s">
        <v>2</v>
      </c>
      <c r="I4" s="20">
        <v>124400</v>
      </c>
      <c r="J4" s="19" t="s">
        <v>2</v>
      </c>
      <c r="K4" s="20">
        <v>125250</v>
      </c>
      <c r="L4" s="19" t="s">
        <v>2</v>
      </c>
      <c r="M4" s="20">
        <v>127980</v>
      </c>
      <c r="N4" s="19" t="s">
        <v>2</v>
      </c>
      <c r="O4" s="20">
        <v>130820</v>
      </c>
      <c r="P4" s="19" t="s">
        <v>2</v>
      </c>
      <c r="Q4" s="20">
        <v>132330</v>
      </c>
      <c r="R4" s="19" t="s">
        <v>2</v>
      </c>
      <c r="S4" s="39">
        <v>136170</v>
      </c>
      <c r="T4" s="40" t="s">
        <v>2</v>
      </c>
      <c r="U4" s="39">
        <v>137650</v>
      </c>
      <c r="V4" s="40" t="s">
        <v>2</v>
      </c>
      <c r="W4" s="39">
        <v>139350</v>
      </c>
      <c r="X4" s="40" t="s">
        <v>2</v>
      </c>
      <c r="Y4" s="44">
        <v>135110</v>
      </c>
      <c r="Z4" s="40" t="s">
        <v>2</v>
      </c>
      <c r="AA4" s="45">
        <v>135801</v>
      </c>
    </row>
    <row r="5" spans="1:27" s="1" customFormat="1" ht="29.25" customHeight="1">
      <c r="A5" s="18"/>
      <c r="B5" s="15" t="s">
        <v>3</v>
      </c>
      <c r="C5" s="15" t="s">
        <v>4</v>
      </c>
      <c r="D5" s="15" t="s">
        <v>3</v>
      </c>
      <c r="E5" s="15" t="s">
        <v>4</v>
      </c>
      <c r="F5" s="15" t="s">
        <v>3</v>
      </c>
      <c r="G5" s="15" t="s">
        <v>4</v>
      </c>
      <c r="H5" s="15" t="s">
        <v>3</v>
      </c>
      <c r="I5" s="15" t="s">
        <v>4</v>
      </c>
      <c r="J5" s="15" t="s">
        <v>3</v>
      </c>
      <c r="K5" s="15" t="s">
        <v>4</v>
      </c>
      <c r="L5" s="15" t="s">
        <v>3</v>
      </c>
      <c r="M5" s="15" t="s">
        <v>4</v>
      </c>
      <c r="N5" s="15" t="s">
        <v>3</v>
      </c>
      <c r="O5" s="15" t="s">
        <v>4</v>
      </c>
      <c r="P5" s="15" t="s">
        <v>3</v>
      </c>
      <c r="Q5" s="15" t="s">
        <v>4</v>
      </c>
      <c r="R5" s="15" t="s">
        <v>3</v>
      </c>
      <c r="S5" s="30" t="s">
        <v>4</v>
      </c>
      <c r="T5" s="15" t="s">
        <v>3</v>
      </c>
      <c r="U5" s="30" t="s">
        <v>4</v>
      </c>
      <c r="V5" s="15" t="s">
        <v>3</v>
      </c>
      <c r="W5" s="30" t="s">
        <v>4</v>
      </c>
      <c r="X5" s="15" t="s">
        <v>3</v>
      </c>
      <c r="Y5" s="30" t="s">
        <v>4</v>
      </c>
      <c r="Z5" s="15" t="s">
        <v>3</v>
      </c>
      <c r="AA5" s="30" t="s">
        <v>4</v>
      </c>
    </row>
    <row r="6" spans="1:27" ht="22.5" customHeight="1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1"/>
      <c r="T6" s="6"/>
      <c r="U6" s="31"/>
      <c r="V6" s="6"/>
      <c r="W6" s="31"/>
      <c r="X6" s="6"/>
      <c r="Y6" s="31"/>
      <c r="Z6" s="6"/>
      <c r="AA6" s="31"/>
    </row>
    <row r="7" spans="1:27" s="23" customFormat="1" ht="24.75" customHeight="1">
      <c r="A7" s="21" t="s">
        <v>6</v>
      </c>
      <c r="B7" s="9">
        <v>10769957.59</v>
      </c>
      <c r="C7" s="9">
        <f t="shared" ref="C7" si="0">B7/C$4</f>
        <v>90.223319008125998</v>
      </c>
      <c r="D7" s="9">
        <v>1608970.06</v>
      </c>
      <c r="E7" s="9">
        <f t="shared" ref="E7" si="1">D7/E$4</f>
        <v>13.280809409822535</v>
      </c>
      <c r="F7" s="9">
        <v>816186</v>
      </c>
      <c r="G7" s="9">
        <f t="shared" ref="G7" si="2">F7/G$4</f>
        <v>6.6747301275760549</v>
      </c>
      <c r="H7" s="9">
        <v>0</v>
      </c>
      <c r="I7" s="9">
        <f t="shared" ref="I7" si="3">H7/I$4</f>
        <v>0</v>
      </c>
      <c r="J7" s="9">
        <v>0</v>
      </c>
      <c r="K7" s="9">
        <f t="shared" ref="K7" si="4">J7/K$4</f>
        <v>0</v>
      </c>
      <c r="L7" s="9">
        <v>0</v>
      </c>
      <c r="M7" s="9">
        <f>L7/$M$4</f>
        <v>0</v>
      </c>
      <c r="N7" s="9">
        <v>0</v>
      </c>
      <c r="O7" s="9">
        <f>+N7/$O$4</f>
        <v>0</v>
      </c>
      <c r="P7" s="9">
        <v>0</v>
      </c>
      <c r="Q7" s="9">
        <f>+P7/$O$4</f>
        <v>0</v>
      </c>
      <c r="R7" s="22"/>
      <c r="S7" s="29"/>
      <c r="T7" s="22"/>
      <c r="U7" s="29"/>
      <c r="V7" s="22"/>
      <c r="W7" s="29"/>
      <c r="X7" s="22"/>
      <c r="Y7" s="29"/>
      <c r="Z7" s="22"/>
      <c r="AA7" s="46"/>
    </row>
    <row r="8" spans="1:27" s="4" customFormat="1" ht="24.75" customHeight="1">
      <c r="A8" s="21" t="s">
        <v>7</v>
      </c>
      <c r="B8" s="9">
        <v>45087046.579999998</v>
      </c>
      <c r="C8" s="9">
        <f t="shared" ref="C8:C17" si="5">B8/C$4</f>
        <v>377.70835704113261</v>
      </c>
      <c r="D8" s="9">
        <v>31425568.379999999</v>
      </c>
      <c r="E8" s="9">
        <f t="shared" ref="E8:E17" si="6">D8/E$4</f>
        <v>259.3938784977301</v>
      </c>
      <c r="F8" s="9">
        <v>26259552</v>
      </c>
      <c r="G8" s="9">
        <f t="shared" ref="G8:G17" si="7">F8/G$4</f>
        <v>214.74936211972522</v>
      </c>
      <c r="H8" s="9">
        <v>20903534</v>
      </c>
      <c r="I8" s="9">
        <f t="shared" ref="I8:I17" si="8">H8/I$4</f>
        <v>168.03483922829582</v>
      </c>
      <c r="J8" s="9">
        <v>0</v>
      </c>
      <c r="K8" s="9">
        <f>J8/K$4</f>
        <v>0</v>
      </c>
      <c r="L8" s="9">
        <v>0</v>
      </c>
      <c r="M8" s="9">
        <f t="shared" ref="M8:M18" si="9">L8/$M$4</f>
        <v>0</v>
      </c>
      <c r="N8" s="9">
        <v>0</v>
      </c>
      <c r="O8" s="9">
        <f t="shared" ref="O8:O18" si="10">+N8/$O$4</f>
        <v>0</v>
      </c>
      <c r="P8" s="9">
        <v>0</v>
      </c>
      <c r="Q8" s="9">
        <f t="shared" ref="Q8:Q10" si="11">+P8/$O$4</f>
        <v>0</v>
      </c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4" customFormat="1" ht="24.75" customHeight="1">
      <c r="A9" s="21" t="s">
        <v>8</v>
      </c>
      <c r="B9" s="9">
        <v>19095000</v>
      </c>
      <c r="C9" s="9">
        <f t="shared" si="5"/>
        <v>159.96481528022116</v>
      </c>
      <c r="D9" s="9">
        <v>18221726.140000001</v>
      </c>
      <c r="E9" s="9">
        <f t="shared" si="6"/>
        <v>150.40632389599671</v>
      </c>
      <c r="F9" s="9">
        <v>17230000</v>
      </c>
      <c r="G9" s="9">
        <f t="shared" si="7"/>
        <v>140.90611710827608</v>
      </c>
      <c r="H9" s="9">
        <v>16230000</v>
      </c>
      <c r="I9" s="9">
        <f t="shared" si="8"/>
        <v>130.46623794212218</v>
      </c>
      <c r="J9" s="9">
        <v>0</v>
      </c>
      <c r="K9" s="9">
        <f t="shared" ref="K9:K17" si="12">J9/K$4</f>
        <v>0</v>
      </c>
      <c r="L9" s="9">
        <v>0</v>
      </c>
      <c r="M9" s="9">
        <f t="shared" si="9"/>
        <v>0</v>
      </c>
      <c r="N9" s="9">
        <v>0</v>
      </c>
      <c r="O9" s="9">
        <f t="shared" si="10"/>
        <v>0</v>
      </c>
      <c r="P9" s="9">
        <v>0</v>
      </c>
      <c r="Q9" s="9">
        <f t="shared" si="11"/>
        <v>0</v>
      </c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4" customFormat="1" ht="24.75" customHeight="1">
      <c r="A10" s="21" t="s">
        <v>9</v>
      </c>
      <c r="B10" s="9">
        <v>17989193.739999998</v>
      </c>
      <c r="C10" s="9">
        <f t="shared" si="5"/>
        <v>150.70112875931974</v>
      </c>
      <c r="D10" s="9">
        <v>18735215.079999998</v>
      </c>
      <c r="E10" s="9">
        <f t="shared" si="6"/>
        <v>154.64477985967807</v>
      </c>
      <c r="F10" s="9">
        <v>16399259</v>
      </c>
      <c r="G10" s="9">
        <f t="shared" si="7"/>
        <v>134.11235688583579</v>
      </c>
      <c r="H10" s="9">
        <v>15551791</v>
      </c>
      <c r="I10" s="9">
        <f t="shared" si="8"/>
        <v>125.01439710610933</v>
      </c>
      <c r="J10" s="9">
        <v>14659323</v>
      </c>
      <c r="K10" s="9">
        <f>J10/K$4</f>
        <v>117.04050299401197</v>
      </c>
      <c r="L10" s="9">
        <v>982538</v>
      </c>
      <c r="M10" s="9">
        <f t="shared" si="9"/>
        <v>7.6772776996405687</v>
      </c>
      <c r="N10" s="9">
        <v>0</v>
      </c>
      <c r="O10" s="9">
        <f t="shared" si="10"/>
        <v>0</v>
      </c>
      <c r="P10" s="9">
        <v>0</v>
      </c>
      <c r="Q10" s="9">
        <f t="shared" si="11"/>
        <v>0</v>
      </c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s="4" customFormat="1" ht="24.75" customHeight="1">
      <c r="A11" s="21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47">
        <v>18025746</v>
      </c>
      <c r="Q11" s="47">
        <f>+P11/$Q$4</f>
        <v>136.21813647698934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9"/>
      <c r="AA11" s="9"/>
    </row>
    <row r="12" spans="1:27" s="4" customFormat="1" ht="24.75" customHeight="1">
      <c r="A12" s="21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47">
        <v>16341807</v>
      </c>
      <c r="Q12" s="47">
        <f>+P12/$Q$4</f>
        <v>123.49283609158921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9"/>
      <c r="AA12" s="9"/>
    </row>
    <row r="13" spans="1:27" s="4" customFormat="1" ht="24.75" customHeight="1">
      <c r="A13" s="21" t="s">
        <v>12</v>
      </c>
      <c r="B13" s="9">
        <v>15144736.890000001</v>
      </c>
      <c r="C13" s="9">
        <f t="shared" ref="C13:C15" si="13">B13/C$4</f>
        <v>126.87221990449862</v>
      </c>
      <c r="D13" s="9">
        <v>16481627.42</v>
      </c>
      <c r="E13" s="9">
        <f t="shared" ref="E13:E15" si="14">D13/E$4</f>
        <v>136.04314832851836</v>
      </c>
      <c r="F13" s="9">
        <v>13918698</v>
      </c>
      <c r="G13" s="9">
        <f>F13/G$4-0.5</f>
        <v>113.32644749754661</v>
      </c>
      <c r="H13" s="9">
        <v>13285675</v>
      </c>
      <c r="I13" s="9">
        <f t="shared" ref="I13:I15" si="15">H13/I$4</f>
        <v>106.79803054662379</v>
      </c>
      <c r="J13" s="9">
        <v>12642653</v>
      </c>
      <c r="K13" s="9">
        <f t="shared" ref="K13:K15" si="16">J13/K$4</f>
        <v>100.93934530938124</v>
      </c>
      <c r="L13" s="9">
        <v>11984630</v>
      </c>
      <c r="M13" s="9">
        <f t="shared" ref="M13:M15" si="17">L13/$M$4</f>
        <v>93.644553836536957</v>
      </c>
      <c r="N13" s="9">
        <v>11311608</v>
      </c>
      <c r="O13" s="9">
        <f t="shared" ref="O13:O15" si="18">+N13/$O$4</f>
        <v>86.466962238189879</v>
      </c>
      <c r="P13" s="27">
        <v>10618584.960000001</v>
      </c>
      <c r="Q13" s="27">
        <f t="shared" ref="Q13:Q15" si="19">+P13/$Q$4</f>
        <v>80.243217411017923</v>
      </c>
      <c r="R13" s="35">
        <v>9900562.3837889843</v>
      </c>
      <c r="S13" s="35">
        <f t="shared" ref="S13:S15" si="20">+R13/$S$4</f>
        <v>72.707368611213809</v>
      </c>
      <c r="T13" s="35">
        <v>9162539.8100000005</v>
      </c>
      <c r="U13" s="35">
        <f>+T13/U$4</f>
        <v>66.5640378496186</v>
      </c>
      <c r="V13" s="35"/>
      <c r="W13" s="35">
        <f t="shared" ref="W13" si="21">+V13/$S$4</f>
        <v>0</v>
      </c>
      <c r="X13" s="35"/>
      <c r="Y13" s="35">
        <f t="shared" ref="Y13:Y15" si="22">+X13/$Y$4</f>
        <v>0</v>
      </c>
      <c r="Z13" s="9"/>
      <c r="AA13" s="9"/>
    </row>
    <row r="14" spans="1:27" s="4" customFormat="1" ht="24.75" customHeight="1">
      <c r="A14" s="8" t="s">
        <v>13</v>
      </c>
      <c r="B14" s="9">
        <v>0</v>
      </c>
      <c r="C14" s="9">
        <f t="shared" si="13"/>
        <v>0</v>
      </c>
      <c r="D14" s="9">
        <v>19785000</v>
      </c>
      <c r="E14" s="9">
        <f t="shared" si="14"/>
        <v>163.30994634750309</v>
      </c>
      <c r="F14" s="9">
        <v>21558707</v>
      </c>
      <c r="G14" s="9">
        <f t="shared" ref="G14:G15" si="23">F14/G$4</f>
        <v>176.30607621851487</v>
      </c>
      <c r="H14" s="9">
        <v>20970786</v>
      </c>
      <c r="I14" s="9">
        <f t="shared" si="15"/>
        <v>168.57545016077171</v>
      </c>
      <c r="J14" s="9">
        <v>19542866</v>
      </c>
      <c r="K14" s="9">
        <f t="shared" si="16"/>
        <v>156.03086626746506</v>
      </c>
      <c r="L14" s="9">
        <v>16659945</v>
      </c>
      <c r="M14" s="9">
        <f t="shared" si="17"/>
        <v>130.17616033755274</v>
      </c>
      <c r="N14" s="9">
        <v>13837024</v>
      </c>
      <c r="O14" s="9">
        <f t="shared" si="18"/>
        <v>105.77147225194925</v>
      </c>
      <c r="P14" s="27">
        <v>11119103.65</v>
      </c>
      <c r="Q14" s="27">
        <f t="shared" si="19"/>
        <v>84.025569787652088</v>
      </c>
      <c r="R14" s="35">
        <v>8606183.0270050131</v>
      </c>
      <c r="S14" s="35">
        <f t="shared" si="20"/>
        <v>63.201755357310809</v>
      </c>
      <c r="T14" s="35">
        <v>6383262.4000000004</v>
      </c>
      <c r="U14" s="35">
        <f t="shared" ref="U14:U15" si="24">+T14/U$4</f>
        <v>46.373137667998549</v>
      </c>
      <c r="V14" s="35">
        <v>4230029.09</v>
      </c>
      <c r="W14" s="35">
        <v>30.355429422317901</v>
      </c>
      <c r="X14" s="35">
        <v>-50570</v>
      </c>
      <c r="Y14" s="48">
        <v>0</v>
      </c>
      <c r="Z14" s="9"/>
      <c r="AA14" s="9"/>
    </row>
    <row r="15" spans="1:27" s="4" customFormat="1" ht="24.75" customHeight="1">
      <c r="A15" s="21" t="s">
        <v>14</v>
      </c>
      <c r="B15" s="9"/>
      <c r="C15" s="9">
        <f t="shared" si="13"/>
        <v>0</v>
      </c>
      <c r="D15" s="9">
        <v>0</v>
      </c>
      <c r="E15" s="9">
        <f t="shared" si="14"/>
        <v>0</v>
      </c>
      <c r="F15" s="9">
        <v>9990398</v>
      </c>
      <c r="G15" s="9">
        <f t="shared" si="23"/>
        <v>81.700997710173368</v>
      </c>
      <c r="H15" s="9">
        <v>9638986</v>
      </c>
      <c r="I15" s="9">
        <f t="shared" si="15"/>
        <v>77.483810289389069</v>
      </c>
      <c r="J15" s="9">
        <v>9252573</v>
      </c>
      <c r="K15" s="9">
        <f t="shared" si="16"/>
        <v>73.872838323353292</v>
      </c>
      <c r="L15" s="9">
        <v>8856160</v>
      </c>
      <c r="M15" s="9">
        <f t="shared" si="17"/>
        <v>69.199562431629943</v>
      </c>
      <c r="N15" s="9">
        <v>8454734</v>
      </c>
      <c r="O15" s="9">
        <f t="shared" si="18"/>
        <v>64.628757070784289</v>
      </c>
      <c r="P15" s="27">
        <v>8038307.7800000003</v>
      </c>
      <c r="Q15" s="27">
        <f t="shared" si="19"/>
        <v>60.744410035517269</v>
      </c>
      <c r="R15" s="35">
        <v>7611881.7224793071</v>
      </c>
      <c r="S15" s="35">
        <f t="shared" si="20"/>
        <v>55.899843742963263</v>
      </c>
      <c r="T15" s="35">
        <v>7175455.6699999999</v>
      </c>
      <c r="U15" s="35">
        <f t="shared" si="24"/>
        <v>52.128264947330187</v>
      </c>
      <c r="V15" s="35">
        <v>6724029.0899999999</v>
      </c>
      <c r="W15" s="35">
        <v>48.252810118406892</v>
      </c>
      <c r="X15" s="35">
        <v>6262603.5599999996</v>
      </c>
      <c r="Y15" s="35">
        <f t="shared" si="22"/>
        <v>46.35188779512989</v>
      </c>
      <c r="Z15" s="9"/>
      <c r="AA15" s="9"/>
    </row>
    <row r="16" spans="1:27" s="4" customFormat="1" ht="24.75" customHeight="1">
      <c r="A16" s="21" t="s">
        <v>15</v>
      </c>
      <c r="B16" s="9"/>
      <c r="C16" s="9">
        <f t="shared" si="5"/>
        <v>0</v>
      </c>
      <c r="D16" s="9"/>
      <c r="E16" s="9">
        <f t="shared" si="6"/>
        <v>0</v>
      </c>
      <c r="F16" s="9">
        <v>0</v>
      </c>
      <c r="G16" s="9">
        <f t="shared" si="7"/>
        <v>0</v>
      </c>
      <c r="H16" s="9">
        <v>21151770</v>
      </c>
      <c r="I16" s="9">
        <f t="shared" si="8"/>
        <v>170.03030546623793</v>
      </c>
      <c r="J16" s="9">
        <v>20473249</v>
      </c>
      <c r="K16" s="9">
        <f>J16/K$4+0.4</f>
        <v>163.85907385229541</v>
      </c>
      <c r="L16" s="9">
        <v>19644729</v>
      </c>
      <c r="M16" s="9">
        <f t="shared" si="9"/>
        <v>153.49842944210033</v>
      </c>
      <c r="N16" s="9">
        <v>18801194</v>
      </c>
      <c r="O16" s="9">
        <f t="shared" si="10"/>
        <v>143.71804005503745</v>
      </c>
      <c r="P16" s="35">
        <v>17937658.030000001</v>
      </c>
      <c r="Q16" s="35">
        <f t="shared" ref="Q16:Q20" si="25">+P16/$Q$4</f>
        <v>135.55246754326308</v>
      </c>
      <c r="R16" s="35">
        <v>17049122.375941638</v>
      </c>
      <c r="S16" s="35">
        <f t="shared" ref="S16:S21" si="26">+R16/$S$4</f>
        <v>125.20468808064653</v>
      </c>
      <c r="T16" s="35">
        <v>16140586.720000001</v>
      </c>
      <c r="U16" s="35">
        <f t="shared" ref="U16:U22" si="27">+T16/U$4</f>
        <v>117.25816723574283</v>
      </c>
      <c r="V16" s="35">
        <v>15207051.060000001</v>
      </c>
      <c r="W16" s="35">
        <v>109.12846114101184</v>
      </c>
      <c r="X16" s="35">
        <v>14248515.4</v>
      </c>
      <c r="Y16" s="35">
        <f t="shared" ref="Y16:Y24" si="28">+X16/$Y$4</f>
        <v>105.4586292650433</v>
      </c>
      <c r="Z16" s="35">
        <v>13259979.74</v>
      </c>
      <c r="AA16" s="35">
        <f>+Z16/$AA$4</f>
        <v>97.642725311301092</v>
      </c>
    </row>
    <row r="17" spans="1:27" s="4" customFormat="1" ht="24.75" customHeight="1">
      <c r="A17" s="21" t="s">
        <v>16</v>
      </c>
      <c r="B17" s="9"/>
      <c r="C17" s="9">
        <f t="shared" si="5"/>
        <v>0</v>
      </c>
      <c r="D17" s="9"/>
      <c r="E17" s="9">
        <f t="shared" si="6"/>
        <v>0</v>
      </c>
      <c r="F17" s="9">
        <v>0</v>
      </c>
      <c r="G17" s="9">
        <f t="shared" si="7"/>
        <v>0</v>
      </c>
      <c r="H17" s="9">
        <v>0</v>
      </c>
      <c r="I17" s="9">
        <f t="shared" si="8"/>
        <v>0</v>
      </c>
      <c r="J17" s="9">
        <v>48624351</v>
      </c>
      <c r="K17" s="9">
        <f t="shared" si="12"/>
        <v>388.21837125748505</v>
      </c>
      <c r="L17" s="9">
        <v>44407574</v>
      </c>
      <c r="M17" s="9">
        <f t="shared" si="9"/>
        <v>346.9883888107517</v>
      </c>
      <c r="N17" s="9">
        <v>40305690</v>
      </c>
      <c r="O17" s="9">
        <f t="shared" si="10"/>
        <v>308.10036691637362</v>
      </c>
      <c r="P17" s="35">
        <v>36413805.979999997</v>
      </c>
      <c r="Q17" s="35">
        <f t="shared" si="25"/>
        <v>275.17423093780695</v>
      </c>
      <c r="R17" s="35">
        <v>32901922.113801524</v>
      </c>
      <c r="S17" s="35">
        <f t="shared" si="26"/>
        <v>241.62386806052379</v>
      </c>
      <c r="T17" s="35">
        <v>29895038.25</v>
      </c>
      <c r="U17" s="35">
        <f t="shared" si="27"/>
        <v>217.18153468942972</v>
      </c>
      <c r="V17" s="35">
        <v>27013154.379999999</v>
      </c>
      <c r="W17" s="35">
        <v>193.85112579834947</v>
      </c>
      <c r="X17" s="35">
        <v>24001270.509999998</v>
      </c>
      <c r="Y17" s="35">
        <f t="shared" si="28"/>
        <v>177.64244326844792</v>
      </c>
      <c r="Z17" s="35">
        <v>20844386.640000001</v>
      </c>
      <c r="AA17" s="35">
        <f t="shared" ref="AA17:AA25" si="29">+Z17/$AA$4</f>
        <v>153.49214394592087</v>
      </c>
    </row>
    <row r="18" spans="1:27" s="4" customFormat="1" ht="24.75" customHeight="1">
      <c r="A18" s="21" t="s">
        <v>17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>
        <v>33512124</v>
      </c>
      <c r="M18" s="9">
        <f t="shared" si="9"/>
        <v>261.85438349742145</v>
      </c>
      <c r="N18" s="9">
        <v>32343919</v>
      </c>
      <c r="O18" s="9">
        <f t="shared" si="10"/>
        <v>247.23986393517811</v>
      </c>
      <c r="P18" s="35">
        <v>30245713.68</v>
      </c>
      <c r="Q18" s="35">
        <f t="shared" si="25"/>
        <v>228.56278757651327</v>
      </c>
      <c r="R18" s="35">
        <v>28057508.221135993</v>
      </c>
      <c r="S18" s="35">
        <f t="shared" si="26"/>
        <v>206.04764794841736</v>
      </c>
      <c r="T18" s="35">
        <v>25769302.759999998</v>
      </c>
      <c r="U18" s="35">
        <f t="shared" si="27"/>
        <v>187.20888310933526</v>
      </c>
      <c r="V18" s="35">
        <v>23421097.300000001</v>
      </c>
      <c r="W18" s="35">
        <v>168.07389522784356</v>
      </c>
      <c r="X18" s="35">
        <v>20967891.84</v>
      </c>
      <c r="Y18" s="35">
        <f t="shared" si="28"/>
        <v>155.19126519132558</v>
      </c>
      <c r="Z18" s="35">
        <v>18404686.379999999</v>
      </c>
      <c r="AA18" s="35">
        <f t="shared" si="29"/>
        <v>135.52688404356374</v>
      </c>
    </row>
    <row r="19" spans="1:27" s="4" customFormat="1" ht="24.75" customHeight="1">
      <c r="A19" s="21" t="s">
        <v>18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20973655</v>
      </c>
      <c r="O19" s="9">
        <f>+N19/$O$4</f>
        <v>160.32452988839626</v>
      </c>
      <c r="P19" s="35">
        <v>19855492.510000002</v>
      </c>
      <c r="Q19" s="35">
        <f t="shared" si="25"/>
        <v>150.04528459155145</v>
      </c>
      <c r="R19" s="35">
        <v>18717329.785265438</v>
      </c>
      <c r="S19" s="35">
        <f t="shared" si="26"/>
        <v>137.45560538492649</v>
      </c>
      <c r="T19" s="35">
        <v>17539167.059999999</v>
      </c>
      <c r="U19" s="35">
        <f t="shared" si="27"/>
        <v>127.41857653468942</v>
      </c>
      <c r="V19" s="35">
        <v>16331004.33</v>
      </c>
      <c r="W19" s="35">
        <v>117.19414660925726</v>
      </c>
      <c r="X19" s="35">
        <v>15092841.609999999</v>
      </c>
      <c r="Y19" s="35">
        <f t="shared" si="28"/>
        <v>111.70780556583524</v>
      </c>
      <c r="Z19" s="35">
        <v>13824678.879999999</v>
      </c>
      <c r="AA19" s="35">
        <f t="shared" si="29"/>
        <v>101.80100941819279</v>
      </c>
    </row>
    <row r="20" spans="1:27" s="4" customFormat="1" ht="24.75" customHeight="1">
      <c r="A20" s="21" t="s">
        <v>19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35">
        <v>21003561.260000002</v>
      </c>
      <c r="Q20" s="35">
        <f t="shared" si="25"/>
        <v>158.72108561928513</v>
      </c>
      <c r="R20" s="35">
        <v>19982756.467779487</v>
      </c>
      <c r="S20" s="35">
        <f t="shared" si="26"/>
        <v>146.7485971049386</v>
      </c>
      <c r="T20" s="35">
        <v>18916951.68</v>
      </c>
      <c r="U20" s="35">
        <f t="shared" si="27"/>
        <v>137.42790904467853</v>
      </c>
      <c r="V20" s="35">
        <v>17801146.890000001</v>
      </c>
      <c r="W20" s="35">
        <v>127.74414703982778</v>
      </c>
      <c r="X20" s="35">
        <v>16640342.1</v>
      </c>
      <c r="Y20" s="35">
        <f t="shared" si="28"/>
        <v>123.1614395677596</v>
      </c>
      <c r="Z20" s="35">
        <v>15424537.629999999</v>
      </c>
      <c r="AA20" s="35">
        <f t="shared" si="29"/>
        <v>113.58191493435247</v>
      </c>
    </row>
    <row r="21" spans="1:27" s="4" customFormat="1" ht="24.75" customHeight="1">
      <c r="A21" s="21" t="s">
        <v>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5"/>
      <c r="Q21" s="35"/>
      <c r="R21" s="35">
        <v>50682338.224313639</v>
      </c>
      <c r="S21" s="35">
        <f t="shared" si="26"/>
        <v>372.19900289574531</v>
      </c>
      <c r="T21" s="35">
        <v>45877449.880000003</v>
      </c>
      <c r="U21" s="35">
        <f t="shared" si="27"/>
        <v>333.29059120958954</v>
      </c>
      <c r="V21" s="35">
        <v>41717561.530000001</v>
      </c>
      <c r="W21" s="35">
        <v>299.37252622891998</v>
      </c>
      <c r="X21" s="35">
        <v>38372673.18</v>
      </c>
      <c r="Y21" s="35">
        <f t="shared" si="28"/>
        <v>284.0106075049959</v>
      </c>
      <c r="Z21" s="35">
        <v>34952784.829999998</v>
      </c>
      <c r="AA21" s="35">
        <f t="shared" si="29"/>
        <v>257.38238179394847</v>
      </c>
    </row>
    <row r="22" spans="1:27" s="4" customFormat="1" ht="24.75" customHeight="1">
      <c r="A22" s="26" t="s">
        <v>21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5"/>
      <c r="Q22" s="35"/>
      <c r="R22" s="35"/>
      <c r="S22" s="35"/>
      <c r="T22" s="35">
        <v>23644878.259999998</v>
      </c>
      <c r="U22" s="35">
        <f t="shared" si="27"/>
        <v>171.77535968034869</v>
      </c>
      <c r="V22" s="35">
        <v>22463066.73</v>
      </c>
      <c r="W22" s="35">
        <v>161.19890010764263</v>
      </c>
      <c r="X22" s="35">
        <v>21231255.199999999</v>
      </c>
      <c r="Y22" s="35">
        <f t="shared" si="28"/>
        <v>157.14051661609059</v>
      </c>
      <c r="Z22" s="35">
        <v>19949443.670000002</v>
      </c>
      <c r="AA22" s="35">
        <f t="shared" si="29"/>
        <v>146.90203805568444</v>
      </c>
    </row>
    <row r="23" spans="1:27" s="4" customFormat="1" ht="24.75" customHeight="1">
      <c r="A23" s="26" t="s">
        <v>22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/>
      <c r="O23" s="22"/>
      <c r="P23" s="38"/>
      <c r="Q23" s="35"/>
      <c r="R23" s="38"/>
      <c r="S23" s="38"/>
      <c r="T23" s="38"/>
      <c r="U23" s="35"/>
      <c r="V23" s="35">
        <v>29609852.199999999</v>
      </c>
      <c r="W23" s="38">
        <v>212.48548403301041</v>
      </c>
      <c r="X23" s="35">
        <v>27853052.420000002</v>
      </c>
      <c r="Y23" s="35">
        <f t="shared" si="28"/>
        <v>206.15093198134855</v>
      </c>
      <c r="Z23" s="35">
        <v>25831004.259999998</v>
      </c>
      <c r="AA23" s="35">
        <f t="shared" si="29"/>
        <v>190.21218002812938</v>
      </c>
    </row>
    <row r="24" spans="1:27" s="4" customFormat="1" ht="24.75" customHeight="1">
      <c r="A24" s="26" t="s">
        <v>23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36"/>
      <c r="Q24" s="36"/>
      <c r="R24" s="36"/>
      <c r="S24" s="36"/>
      <c r="T24" s="36"/>
      <c r="U24" s="36"/>
      <c r="V24" s="36"/>
      <c r="W24" s="36"/>
      <c r="X24" s="36">
        <v>24275467.030000001</v>
      </c>
      <c r="Y24" s="38">
        <f t="shared" si="28"/>
        <v>179.67187499074828</v>
      </c>
      <c r="Z24" s="36">
        <v>21839233.550000001</v>
      </c>
      <c r="AA24" s="38">
        <f t="shared" si="29"/>
        <v>160.81791408016142</v>
      </c>
    </row>
    <row r="25" spans="1:27" s="4" customFormat="1" ht="24.75" customHeight="1">
      <c r="A25" s="26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>
        <v>32252142</v>
      </c>
      <c r="AA25" s="36">
        <f t="shared" si="29"/>
        <v>237.49561490710673</v>
      </c>
    </row>
    <row r="26" spans="1:27" s="4" customFormat="1" ht="24.75" customHeight="1">
      <c r="A26" s="13" t="s">
        <v>25</v>
      </c>
      <c r="B26" s="14">
        <f t="shared" ref="B26:G26" si="30">SUM(B7:B17)</f>
        <v>108085934.8</v>
      </c>
      <c r="C26" s="14">
        <f t="shared" si="30"/>
        <v>905.46983999329814</v>
      </c>
      <c r="D26" s="14">
        <f t="shared" si="30"/>
        <v>106258107.08</v>
      </c>
      <c r="E26" s="14">
        <f t="shared" si="30"/>
        <v>877.07888633924892</v>
      </c>
      <c r="F26" s="14">
        <f t="shared" si="30"/>
        <v>106172800</v>
      </c>
      <c r="G26" s="14">
        <f t="shared" si="30"/>
        <v>867.77608766764797</v>
      </c>
      <c r="H26" s="14">
        <f t="shared" ref="H26:Q26" si="31">SUM(H7:H20)</f>
        <v>117732542</v>
      </c>
      <c r="I26" s="14">
        <f t="shared" si="31"/>
        <v>946.40307073954978</v>
      </c>
      <c r="J26" s="14">
        <f t="shared" si="31"/>
        <v>125195015</v>
      </c>
      <c r="K26" s="14">
        <f t="shared" si="31"/>
        <v>999.96099800399202</v>
      </c>
      <c r="L26" s="14">
        <f t="shared" si="31"/>
        <v>136047700</v>
      </c>
      <c r="M26" s="14">
        <f t="shared" si="31"/>
        <v>1063.0387560556337</v>
      </c>
      <c r="N26" s="14">
        <f t="shared" si="31"/>
        <v>146027824</v>
      </c>
      <c r="O26" s="14">
        <f t="shared" si="31"/>
        <v>1116.2499923559089</v>
      </c>
      <c r="P26" s="14">
        <f t="shared" si="31"/>
        <v>189599780.84999999</v>
      </c>
      <c r="Q26" s="14">
        <f t="shared" si="31"/>
        <v>1432.7800260711858</v>
      </c>
      <c r="R26" s="14">
        <f t="shared" ref="R26:Y26" si="32">SUM(R7:R25)</f>
        <v>193509604.32151103</v>
      </c>
      <c r="S26" s="14">
        <f t="shared" si="32"/>
        <v>1421.0883771866859</v>
      </c>
      <c r="T26" s="14">
        <f t="shared" si="32"/>
        <v>200504632.48999998</v>
      </c>
      <c r="U26" s="14">
        <f t="shared" si="32"/>
        <v>1456.6264619687613</v>
      </c>
      <c r="V26" s="14">
        <f t="shared" si="32"/>
        <v>204517992.59999999</v>
      </c>
      <c r="W26" s="14">
        <f t="shared" si="32"/>
        <v>1467.6569257265878</v>
      </c>
      <c r="X26" s="14">
        <f t="shared" si="32"/>
        <v>208895342.84999999</v>
      </c>
      <c r="Y26" s="14">
        <f t="shared" si="32"/>
        <v>1546.4874017467246</v>
      </c>
      <c r="Z26" s="14">
        <f>SUM(Z7:Z25)</f>
        <v>216582877.57999998</v>
      </c>
      <c r="AA26" s="14">
        <f t="shared" ref="AA26" si="33">SUM(AA7:AA25)</f>
        <v>1594.8548065183613</v>
      </c>
    </row>
    <row r="27" spans="1:27" s="4" customFormat="1" ht="24.75" customHeight="1">
      <c r="A27" s="5" t="s">
        <v>26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4" customFormat="1" ht="24.75" customHeight="1">
      <c r="A28" s="41" t="s">
        <v>27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2"/>
      <c r="O28" s="37"/>
      <c r="P28" s="42">
        <v>0</v>
      </c>
      <c r="Q28" s="37">
        <v>0</v>
      </c>
      <c r="R28" s="42">
        <v>0</v>
      </c>
      <c r="S28" s="37">
        <v>0</v>
      </c>
      <c r="T28" s="42">
        <v>0</v>
      </c>
      <c r="U28" s="37">
        <v>0</v>
      </c>
      <c r="V28" s="42">
        <v>0</v>
      </c>
      <c r="W28" s="37">
        <v>0</v>
      </c>
      <c r="X28" s="42">
        <v>4839656</v>
      </c>
      <c r="Y28" s="37">
        <f>+X28/Y$4</f>
        <v>35.820116941751166</v>
      </c>
      <c r="Z28" s="42">
        <v>4117295.28</v>
      </c>
      <c r="AA28" s="37">
        <f>+Z28/AA$4</f>
        <v>30.318593235690457</v>
      </c>
    </row>
    <row r="29" spans="1:27" s="4" customFormat="1" ht="25.5" customHeight="1">
      <c r="A29" s="13" t="s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>
        <f t="shared" ref="P29:Y29" si="34">SUM(P28)</f>
        <v>0</v>
      </c>
      <c r="Q29" s="14">
        <f t="shared" si="34"/>
        <v>0</v>
      </c>
      <c r="R29" s="14">
        <f t="shared" si="34"/>
        <v>0</v>
      </c>
      <c r="S29" s="14">
        <f t="shared" si="34"/>
        <v>0</v>
      </c>
      <c r="T29" s="14">
        <f t="shared" si="34"/>
        <v>0</v>
      </c>
      <c r="U29" s="14">
        <f t="shared" si="34"/>
        <v>0</v>
      </c>
      <c r="V29" s="14">
        <f t="shared" si="34"/>
        <v>0</v>
      </c>
      <c r="W29" s="14">
        <f t="shared" si="34"/>
        <v>0</v>
      </c>
      <c r="X29" s="14">
        <f t="shared" si="34"/>
        <v>4839656</v>
      </c>
      <c r="Y29" s="14">
        <f t="shared" si="34"/>
        <v>35.820116941751166</v>
      </c>
      <c r="Z29" s="14">
        <f t="shared" ref="Z29:AA29" si="35">SUM(Z28)</f>
        <v>4117295.28</v>
      </c>
      <c r="AA29" s="14">
        <f t="shared" si="35"/>
        <v>30.318593235690457</v>
      </c>
    </row>
    <row r="30" spans="1:27" s="4" customFormat="1" ht="21" customHeight="1">
      <c r="A30" s="5" t="s">
        <v>29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4" customFormat="1" ht="21" customHeight="1">
      <c r="A31" s="8" t="s">
        <v>30</v>
      </c>
      <c r="B31" s="9">
        <v>0</v>
      </c>
      <c r="C31" s="9">
        <f t="shared" ref="C31" si="36">B31/C$4</f>
        <v>0</v>
      </c>
      <c r="D31" s="9">
        <v>11582102.35</v>
      </c>
      <c r="E31" s="9">
        <f t="shared" ref="E31" si="37">D31/E$4</f>
        <v>95.601340074288075</v>
      </c>
      <c r="F31" s="9">
        <v>10693164</v>
      </c>
      <c r="G31" s="9">
        <f>F31/G$4+0.5</f>
        <v>87.948184494602557</v>
      </c>
      <c r="H31" s="9">
        <v>9574224</v>
      </c>
      <c r="I31" s="9">
        <f t="shared" ref="I31" si="38">H31/I$4</f>
        <v>76.963215434083608</v>
      </c>
      <c r="J31" s="9">
        <v>8985286</v>
      </c>
      <c r="K31" s="9">
        <f t="shared" ref="K31" si="39">J31/K$4</f>
        <v>71.738810379241514</v>
      </c>
      <c r="L31" s="9">
        <v>8386347</v>
      </c>
      <c r="M31" s="9">
        <f>L31/$M$4-0.4</f>
        <v>65.128574777308955</v>
      </c>
      <c r="N31" s="22">
        <v>7252408</v>
      </c>
      <c r="O31" s="9">
        <f t="shared" ref="O31" si="40">N31/$O$4</f>
        <v>55.43806757376548</v>
      </c>
      <c r="P31" s="28">
        <v>6078470</v>
      </c>
      <c r="Q31" s="27">
        <f t="shared" ref="Q31" si="41">P31/$O$4</f>
        <v>46.464378535392143</v>
      </c>
      <c r="R31" s="38">
        <v>4854603</v>
      </c>
      <c r="S31" s="35">
        <f t="shared" ref="S31" si="42">+R31/$S$4</f>
        <v>35.651046486010138</v>
      </c>
      <c r="T31" s="38">
        <v>3580735.72</v>
      </c>
      <c r="U31" s="35">
        <f t="shared" ref="U31" si="43">+T31/U$4</f>
        <v>26.01333614239012</v>
      </c>
      <c r="V31" s="38">
        <v>2261741</v>
      </c>
      <c r="W31" s="35">
        <f t="shared" ref="W31" si="44">+V31/W$4</f>
        <v>16.230649443846431</v>
      </c>
      <c r="X31" s="38">
        <v>897746.78</v>
      </c>
      <c r="Y31" s="35">
        <f>+X31/Y$4</f>
        <v>6.6445620605432616</v>
      </c>
      <c r="Z31" s="37">
        <v>0</v>
      </c>
      <c r="AA31" s="37">
        <v>0</v>
      </c>
    </row>
    <row r="32" spans="1:27" s="4" customFormat="1" ht="21" customHeight="1">
      <c r="A32" s="8" t="s">
        <v>31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22"/>
      <c r="O32" s="9"/>
      <c r="P32" s="28"/>
      <c r="Q32" s="27"/>
      <c r="R32" s="38">
        <v>10101831</v>
      </c>
      <c r="S32" s="35">
        <f t="shared" ref="S32" si="45">+R32/$S$4</f>
        <v>74.185437320995817</v>
      </c>
      <c r="T32" s="38">
        <v>9549416.5199999996</v>
      </c>
      <c r="U32" s="35">
        <f t="shared" ref="U32" si="46">+T32/U$4</f>
        <v>69.374620559389754</v>
      </c>
      <c r="V32" s="38">
        <v>9001989</v>
      </c>
      <c r="W32" s="35">
        <f t="shared" ref="W32" si="47">+V32/W$4</f>
        <v>64.59984930032293</v>
      </c>
      <c r="X32" s="38">
        <v>8444560.6400000006</v>
      </c>
      <c r="Y32" s="35">
        <f>+X32/Y$4-0.05</f>
        <v>62.451373991562441</v>
      </c>
      <c r="Z32" s="38">
        <v>7872132.7000000002</v>
      </c>
      <c r="AA32" s="35">
        <f>+Z32/AA$4-0.05</f>
        <v>57.918149719074236</v>
      </c>
    </row>
    <row r="33" spans="1:27" s="4" customFormat="1" ht="25.5" customHeight="1">
      <c r="A33" s="13" t="s">
        <v>32</v>
      </c>
      <c r="B33" s="14" t="e">
        <f>SUM(#REF!)</f>
        <v>#REF!</v>
      </c>
      <c r="C33" s="14" t="e">
        <f>SUM(#REF!)</f>
        <v>#REF!</v>
      </c>
      <c r="D33" s="14" t="e">
        <f>SUM(#REF!)</f>
        <v>#REF!</v>
      </c>
      <c r="E33" s="14" t="e">
        <f>SUM(#REF!)</f>
        <v>#REF!</v>
      </c>
      <c r="F33" s="14" t="e">
        <f>SUM(#REF!)</f>
        <v>#REF!</v>
      </c>
      <c r="G33" s="14" t="e">
        <f>SUM(#REF!)</f>
        <v>#REF!</v>
      </c>
      <c r="H33" s="14" t="e">
        <f>SUM(#REF!)</f>
        <v>#REF!</v>
      </c>
      <c r="I33" s="14" t="e">
        <f>SUM(#REF!)</f>
        <v>#REF!</v>
      </c>
      <c r="J33" s="14" t="e">
        <f>SUM(#REF!)</f>
        <v>#REF!</v>
      </c>
      <c r="K33" s="14" t="e">
        <f>SUM(#REF!)</f>
        <v>#REF!</v>
      </c>
      <c r="L33" s="14" t="e">
        <f>SUM(#REF!)</f>
        <v>#REF!</v>
      </c>
      <c r="M33" s="14" t="e">
        <f>SUM(#REF!)</f>
        <v>#REF!</v>
      </c>
      <c r="N33" s="14" t="e">
        <f>SUM(#REF!)</f>
        <v>#REF!</v>
      </c>
      <c r="O33" s="14" t="e">
        <f>SUM(#REF!)</f>
        <v>#REF!</v>
      </c>
      <c r="P33" s="14">
        <f>SUM(P31:P32)</f>
        <v>6078470</v>
      </c>
      <c r="Q33" s="14">
        <f>SUM(Q31:Q32)</f>
        <v>46.464378535392143</v>
      </c>
      <c r="R33" s="14">
        <f t="shared" ref="R33:AA33" si="48">SUM(R31:R32)</f>
        <v>14956434</v>
      </c>
      <c r="S33" s="14">
        <f t="shared" si="48"/>
        <v>109.83648380700595</v>
      </c>
      <c r="T33" s="14">
        <f t="shared" si="48"/>
        <v>13130152.24</v>
      </c>
      <c r="U33" s="14">
        <f t="shared" si="48"/>
        <v>95.387956701779871</v>
      </c>
      <c r="V33" s="14">
        <f t="shared" si="48"/>
        <v>11263730</v>
      </c>
      <c r="W33" s="14">
        <f t="shared" si="48"/>
        <v>80.830498744169361</v>
      </c>
      <c r="X33" s="14">
        <f t="shared" si="48"/>
        <v>9342307.4199999999</v>
      </c>
      <c r="Y33" s="14">
        <f t="shared" si="48"/>
        <v>69.095936052105699</v>
      </c>
      <c r="Z33" s="14">
        <f t="shared" si="48"/>
        <v>7872132.7000000002</v>
      </c>
      <c r="AA33" s="14">
        <f t="shared" si="48"/>
        <v>57.918149719074236</v>
      </c>
    </row>
    <row r="34" spans="1:27" s="4" customFormat="1" ht="21" hidden="1" customHeight="1">
      <c r="A34" s="5" t="s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4" customFormat="1" ht="25.5" hidden="1" customHeight="1">
      <c r="A35" s="24" t="s">
        <v>34</v>
      </c>
      <c r="B35" s="7">
        <v>2040000</v>
      </c>
      <c r="C35" s="7">
        <f t="shared" ref="C35" si="49">B35/C$4</f>
        <v>17.089721035436039</v>
      </c>
      <c r="D35" s="7">
        <v>1750000</v>
      </c>
      <c r="E35" s="7">
        <f t="shared" ref="E35" si="50">D35/E$4</f>
        <v>14.444903012794057</v>
      </c>
      <c r="F35" s="7">
        <v>1440000</v>
      </c>
      <c r="G35" s="7">
        <f t="shared" ref="G35" si="51">F35/G$4</f>
        <v>11.776251226692835</v>
      </c>
      <c r="H35" s="7">
        <v>0</v>
      </c>
      <c r="I35" s="7">
        <f t="shared" ref="I35" si="52">H35/I$4</f>
        <v>0</v>
      </c>
      <c r="J35" s="7">
        <v>0</v>
      </c>
      <c r="K35" s="7">
        <f t="shared" ref="K35" si="53">J35/K$4</f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/>
      <c r="T35" s="7">
        <v>0</v>
      </c>
      <c r="U35" s="7"/>
      <c r="V35" s="7">
        <v>0</v>
      </c>
      <c r="W35" s="7"/>
      <c r="X35" s="7">
        <v>0</v>
      </c>
      <c r="Y35" s="7"/>
      <c r="Z35" s="7">
        <v>0</v>
      </c>
      <c r="AA35" s="7"/>
    </row>
    <row r="36" spans="1:27" s="4" customFormat="1" ht="24.75" customHeight="1">
      <c r="A36" s="11" t="s">
        <v>35</v>
      </c>
      <c r="B36" s="12" t="e">
        <f>+B33+B26+#REF!</f>
        <v>#REF!</v>
      </c>
      <c r="C36" s="12" t="e">
        <f>+C33+C26+#REF!</f>
        <v>#REF!</v>
      </c>
      <c r="D36" s="12" t="e">
        <f>+D33+D26+#REF!</f>
        <v>#REF!</v>
      </c>
      <c r="E36" s="12" t="e">
        <f>+E33+E26+#REF!</f>
        <v>#REF!</v>
      </c>
      <c r="F36" s="12" t="e">
        <f>+F33+F26+#REF!</f>
        <v>#REF!</v>
      </c>
      <c r="G36" s="12" t="e">
        <f>+G33+G26+#REF!</f>
        <v>#REF!</v>
      </c>
      <c r="H36" s="12" t="e">
        <f>+H33+H26+#REF!</f>
        <v>#REF!</v>
      </c>
      <c r="I36" s="12" t="e">
        <f>+I33+I26+#REF!</f>
        <v>#REF!</v>
      </c>
      <c r="J36" s="12" t="e">
        <f>+J33+J26+#REF!</f>
        <v>#REF!</v>
      </c>
      <c r="K36" s="12" t="e">
        <f>+K33+K26+#REF!</f>
        <v>#REF!</v>
      </c>
      <c r="L36" s="12" t="e">
        <f>L26+L33+#REF!</f>
        <v>#REF!</v>
      </c>
      <c r="M36" s="12" t="e">
        <f>M26+M33+#REF!</f>
        <v>#REF!</v>
      </c>
      <c r="N36" s="12" t="e">
        <f>+N26+N33+#REF!</f>
        <v>#REF!</v>
      </c>
      <c r="O36" s="12" t="e">
        <f>+O26+O33+#REF!</f>
        <v>#REF!</v>
      </c>
      <c r="P36" s="12">
        <f t="shared" ref="P36:AA36" si="54">+P26+P33+P29</f>
        <v>195678250.84999999</v>
      </c>
      <c r="Q36" s="12">
        <f t="shared" si="54"/>
        <v>1479.244404606578</v>
      </c>
      <c r="R36" s="12">
        <f t="shared" si="54"/>
        <v>208466038.32151103</v>
      </c>
      <c r="S36" s="12">
        <f t="shared" si="54"/>
        <v>1530.9248609936917</v>
      </c>
      <c r="T36" s="12">
        <f t="shared" si="54"/>
        <v>213634784.72999999</v>
      </c>
      <c r="U36" s="12">
        <f t="shared" si="54"/>
        <v>1552.0144186705411</v>
      </c>
      <c r="V36" s="12">
        <f t="shared" si="54"/>
        <v>215781722.59999999</v>
      </c>
      <c r="W36" s="12">
        <f t="shared" si="54"/>
        <v>1548.4874244707571</v>
      </c>
      <c r="X36" s="12">
        <f t="shared" si="54"/>
        <v>223077306.26999998</v>
      </c>
      <c r="Y36" s="12">
        <f t="shared" si="54"/>
        <v>1651.4034547405815</v>
      </c>
      <c r="Z36" s="12">
        <f t="shared" si="54"/>
        <v>228572305.55999997</v>
      </c>
      <c r="AA36" s="12">
        <f t="shared" si="54"/>
        <v>1683.0915494731262</v>
      </c>
    </row>
    <row r="37" spans="1:27" ht="50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7" ht="19.5">
      <c r="A38" s="32"/>
    </row>
  </sheetData>
  <mergeCells count="16">
    <mergeCell ref="Z3:AA3"/>
    <mergeCell ref="A37:Y37"/>
    <mergeCell ref="X3:Y3"/>
    <mergeCell ref="V3:W3"/>
    <mergeCell ref="T3:U3"/>
    <mergeCell ref="R3:S3"/>
    <mergeCell ref="P3:Q3"/>
    <mergeCell ref="A1:Q1"/>
    <mergeCell ref="A2:Q2"/>
    <mergeCell ref="N3:O3"/>
    <mergeCell ref="L3:M3"/>
    <mergeCell ref="B3:C3"/>
    <mergeCell ref="J3:K3"/>
    <mergeCell ref="D3:E3"/>
    <mergeCell ref="F3:G3"/>
    <mergeCell ref="H3:I3"/>
  </mergeCells>
  <phoneticPr fontId="9" type="noConversion"/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F9BB83DC33646979B8C4C8FE452D4" ma:contentTypeVersion="21" ma:contentTypeDescription="Create a new document." ma:contentTypeScope="" ma:versionID="d5d2ea783756aa802e8c2faef7997226">
  <xsd:schema xmlns:xsd="http://www.w3.org/2001/XMLSchema" xmlns:xs="http://www.w3.org/2001/XMLSchema" xmlns:p="http://schemas.microsoft.com/office/2006/metadata/properties" xmlns:ns2="78e2775d-127c-4cac-931d-b2e20fc7b37b" xmlns:ns3="56c7604e-9750-4984-ab25-961ea71d26c2" targetNamespace="http://schemas.microsoft.com/office/2006/metadata/properties" ma:root="true" ma:fieldsID="802827f146cdc61db25c8ce894d3dc50" ns2:_="" ns3:_="">
    <xsd:import namespace="78e2775d-127c-4cac-931d-b2e20fc7b37b"/>
    <xsd:import namespace="56c7604e-9750-4984-ab25-961ea71d2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Ready_x0020_to_x0020_Transfer_x0020_to_x0020_GT_x0020_Site" minOccurs="0"/>
                <xsd:element ref="ns2:MediaServiceAutoKeyPoints" minOccurs="0"/>
                <xsd:element ref="ns2:MediaServiceKeyPoints" minOccurs="0"/>
                <xsd:element ref="ns2:Workpaper_x0020__x0023_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StatusofIQ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775d-127c-4cac-931d-b2e20fc7b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ady_x0020_to_x0020_Transfer_x0020_to_x0020_GT_x0020_Site" ma:index="18" nillable="true" ma:displayName="Ready to Transfer to GT Site" ma:default="No" ma:format="Dropdown" ma:internalName="Ready_x0020_to_x0020_Transfer_x0020_to_x0020_GT_x0020_Site">
      <xsd:simpleType>
        <xsd:restriction base="dms:Choice">
          <xsd:enumeration value="No"/>
          <xsd:enumeration value="Yes"/>
          <xsd:enumeration value="Transfer Complete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paper_x0020__x0023_" ma:index="21" nillable="true" ma:displayName="Workpaper #" ma:internalName="Workpaper_x0020_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a0540d-903a-4193-8209-a87ea5c8e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tatusofIQC" ma:index="26" nillable="true" ma:displayName="Status of IQC" ma:format="Dropdown" ma:internalName="StatusofIQC">
      <xsd:simpleType>
        <xsd:restriction base="dms:Choice">
          <xsd:enumeration value="Ready"/>
          <xsd:enumeration value="Not Ready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604e-9750-4984-ab25-961ea71d26c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279d3-e096-4171-ac9a-d02391d4d9b0}" ma:internalName="TaxCatchAll" ma:showField="CatchAllData" ma:web="56c7604e-9750-4984-ab25-961ea71d26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7604e-9750-4984-ab25-961ea71d26c2" xsi:nil="true"/>
    <lcf76f155ced4ddcb4097134ff3c332f xmlns="78e2775d-127c-4cac-931d-b2e20fc7b37b">
      <Terms xmlns="http://schemas.microsoft.com/office/infopath/2007/PartnerControls"/>
    </lcf76f155ced4ddcb4097134ff3c332f>
    <SharedWithUsers xmlns="56c7604e-9750-4984-ab25-961ea71d26c2">
      <UserInfo>
        <DisplayName/>
        <AccountId xsi:nil="true"/>
        <AccountType/>
      </UserInfo>
    </SharedWithUsers>
    <StatusofIQC xmlns="78e2775d-127c-4cac-931d-b2e20fc7b37b" xsi:nil="true"/>
    <Workpaper_x0020__x0023_ xmlns="78e2775d-127c-4cac-931d-b2e20fc7b37b" xsi:nil="true"/>
    <Ready_x0020_to_x0020_Transfer_x0020_to_x0020_GT_x0020_Site xmlns="78e2775d-127c-4cac-931d-b2e20fc7b37b">No</Ready_x0020_to_x0020_Transfer_x0020_to_x0020_GT_x0020_Site>
  </documentManagement>
</p:properties>
</file>

<file path=customXml/itemProps1.xml><?xml version="1.0" encoding="utf-8"?>
<ds:datastoreItem xmlns:ds="http://schemas.openxmlformats.org/officeDocument/2006/customXml" ds:itemID="{ED88F7BE-3DFA-4B13-A210-9A53A95FDC57}"/>
</file>

<file path=customXml/itemProps2.xml><?xml version="1.0" encoding="utf-8"?>
<ds:datastoreItem xmlns:ds="http://schemas.openxmlformats.org/officeDocument/2006/customXml" ds:itemID="{B943DE0F-12E7-4520-8DCC-619C5871D089}"/>
</file>

<file path=customXml/itemProps3.xml><?xml version="1.0" encoding="utf-8"?>
<ds:datastoreItem xmlns:ds="http://schemas.openxmlformats.org/officeDocument/2006/customXml" ds:itemID="{B8B858B7-3E0A-450E-BA59-82CC1CFA7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Gallegos</dc:creator>
  <cp:keywords/>
  <dc:description/>
  <cp:lastModifiedBy/>
  <cp:revision/>
  <dcterms:created xsi:type="dcterms:W3CDTF">2016-03-28T21:01:17Z</dcterms:created>
  <dcterms:modified xsi:type="dcterms:W3CDTF">2023-12-28T19:54:00Z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0x010100182F9BB83DC33646979B8C4C8FE452D4</vt:lpwstr>
  </property>
  <property fmtid="{D5CDD505-2E9C-101B-9397-08002B2CF9AE}" pid="3" name="MediaServiceImageTags">
    <vt:lpwstr/>
  </property>
  <property fmtid="{D5CDD505-2E9C-101B-9397-08002B2CF9AE}" pid="4" name="Order">
    <vt:r8>6628300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Ready to Transfer to GT Site">
    <vt:lpwstr>No</vt:lpwstr>
  </property>
</Properties>
</file>